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cy\Dropbox\Research\20. EHS in HCFs costing toolkit\Submission packet\"/>
    </mc:Choice>
  </mc:AlternateContent>
  <xr:revisionPtr revIDLastSave="0" documentId="13_ncr:1_{0BBA42F4-3C91-4BF1-BFF2-DD20FFF7CB50}" xr6:coauthVersionLast="46" xr6:coauthVersionMax="46" xr10:uidLastSave="{00000000-0000-0000-0000-000000000000}"/>
  <bookViews>
    <workbookView xWindow="-120" yWindow="-120" windowWidth="20730" windowHeight="11160" firstSheet="3" activeTab="7" xr2:uid="{4458ED7B-24F4-48AF-A2C1-0645CE02B9C3}"/>
  </bookViews>
  <sheets>
    <sheet name="Summary" sheetId="4" r:id="rId1"/>
    <sheet name="Cap hardware" sheetId="5" r:id="rId2"/>
    <sheet name="Cap software" sheetId="13" r:id="rId3"/>
    <sheet name="Cap maintenance" sheetId="14" r:id="rId4"/>
    <sheet name="Recurrent training" sheetId="15" r:id="rId5"/>
    <sheet name="Consumables" sheetId="3" r:id="rId6"/>
    <sheet name="Personnel" sheetId="2" r:id="rId7"/>
    <sheet name="Direct support" sheetId="16" r:id="rId8"/>
    <sheet name="Contracted activities" sheetId="18" r:id="rId9"/>
  </sheets>
  <definedNames>
    <definedName name="_xlnm._FilterDatabase" localSheetId="1" hidden="1">'Cap hardware'!$A$4:$I$4</definedName>
    <definedName name="_xlnm._FilterDatabase" localSheetId="3" hidden="1">'Cap maintenance'!$A$5:$P$5</definedName>
    <definedName name="_xlnm._FilterDatabase" localSheetId="2" hidden="1">'Cap software'!$A$4:$I$4</definedName>
    <definedName name="_xlnm._FilterDatabase" localSheetId="7" hidden="1">'Direct support'!$A$5:$P$5</definedName>
    <definedName name="_xlnm._FilterDatabase" localSheetId="4" hidden="1">'Recurrent training'!$A$5:$P$5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C14" i="4"/>
  <c r="D5" i="18"/>
  <c r="D8" i="18" s="1"/>
  <c r="C18" i="4" s="1"/>
  <c r="E13" i="16"/>
  <c r="C6" i="16"/>
  <c r="E6" i="16" s="1"/>
  <c r="E12" i="16"/>
  <c r="E8" i="2"/>
  <c r="E7" i="2"/>
  <c r="E6" i="2"/>
  <c r="E5" i="2"/>
  <c r="E10" i="2" s="1"/>
  <c r="C16" i="4" s="1"/>
  <c r="E13" i="14"/>
  <c r="B14" i="14"/>
  <c r="E14" i="14" s="1"/>
  <c r="C8" i="14"/>
  <c r="E8" i="14" s="1"/>
  <c r="C7" i="14"/>
  <c r="E7" i="14" s="1"/>
  <c r="C6" i="14"/>
  <c r="E6" i="14" s="1"/>
  <c r="D7" i="13"/>
  <c r="D6" i="13"/>
  <c r="D5" i="13"/>
  <c r="C8" i="5"/>
  <c r="D8" i="5" s="1"/>
  <c r="D5" i="5"/>
  <c r="D7" i="5"/>
  <c r="D6" i="5"/>
  <c r="E18" i="14" l="1"/>
  <c r="C13" i="4" s="1"/>
  <c r="D13" i="13"/>
  <c r="C8" i="4" s="1"/>
  <c r="D13" i="5"/>
  <c r="C7" i="4" s="1"/>
  <c r="E17" i="16"/>
  <c r="C17" i="4" s="1"/>
  <c r="B11" i="3" l="1"/>
  <c r="C15" i="4" l="1"/>
  <c r="C20" i="4" s="1"/>
  <c r="C10" i="4" l="1"/>
</calcChain>
</file>

<file path=xl/sharedStrings.xml><?xml version="1.0" encoding="utf-8"?>
<sst xmlns="http://schemas.openxmlformats.org/spreadsheetml/2006/main" count="156" uniqueCount="77">
  <si>
    <t>Recurrent training</t>
  </si>
  <si>
    <t>Annual cost (2019 USD)</t>
  </si>
  <si>
    <t>Notes</t>
  </si>
  <si>
    <t>Consumables</t>
  </si>
  <si>
    <t>Personnel</t>
  </si>
  <si>
    <t>Total number of staff</t>
  </si>
  <si>
    <t>Percent effort of duties</t>
  </si>
  <si>
    <t>Staff type</t>
  </si>
  <si>
    <t>Capital hardware</t>
  </si>
  <si>
    <t>Capital software</t>
  </si>
  <si>
    <t>Total</t>
  </si>
  <si>
    <t>Capital maintenance</t>
  </si>
  <si>
    <t>Direct support</t>
  </si>
  <si>
    <t>per item</t>
  </si>
  <si>
    <t>Line item description</t>
  </si>
  <si>
    <t>Item category</t>
  </si>
  <si>
    <t>Nurses</t>
  </si>
  <si>
    <t>Laboratory and pharmacy technicians</t>
  </si>
  <si>
    <t>Clinic aides</t>
  </si>
  <si>
    <t>Average annual salary</t>
  </si>
  <si>
    <t>Disposable waste containers (autoclave bags)</t>
  </si>
  <si>
    <t>Waste labeling materials</t>
  </si>
  <si>
    <t>Disposable waste containers (sharps boxes)</t>
  </si>
  <si>
    <t>Waste trolley</t>
  </si>
  <si>
    <t>Contracted services</t>
  </si>
  <si>
    <t>Fuel for waste transportation vehicle</t>
  </si>
  <si>
    <t>Disposable waste containers (waste bags)</t>
  </si>
  <si>
    <t>Instructions</t>
  </si>
  <si>
    <t>Waste receptacles at the point of care</t>
  </si>
  <si>
    <t>Bulk storage container</t>
  </si>
  <si>
    <t>Incinerator</t>
  </si>
  <si>
    <t>Number needed per facility</t>
  </si>
  <si>
    <t>Purchased in 2016 for USD 2500, adjusted for inflation at 1 USD 2016 = 1.07 USD 2020</t>
  </si>
  <si>
    <t>Waste transportation truck registration and licensing</t>
  </si>
  <si>
    <t>Incinerator licensing</t>
  </si>
  <si>
    <t>Environmental impact and site assessment for incinerator installation</t>
  </si>
  <si>
    <t>Two vehicles licensed</t>
  </si>
  <si>
    <t>Frequency per year</t>
  </si>
  <si>
    <t>In-house maintenance activities</t>
  </si>
  <si>
    <t>Contracted maintenance activities</t>
  </si>
  <si>
    <t>Labor costs (hours * wage)</t>
  </si>
  <si>
    <t>Unit cost</t>
  </si>
  <si>
    <t>Total cost</t>
  </si>
  <si>
    <t>Total annual cost</t>
  </si>
  <si>
    <t>Daily maintenance (inspections, cleaning, restock fuels)</t>
  </si>
  <si>
    <t>Weekly maintenance (inspections, cleaning)</t>
  </si>
  <si>
    <t>Parts costs estimated monthly costs for replacing seals, hinges, latches, etc.</t>
  </si>
  <si>
    <t>Monthly maintenance (inspect and replace as needed seals, latches, hinges, etc.)</t>
  </si>
  <si>
    <t>Yearly maintenance overhall</t>
  </si>
  <si>
    <t>Major rehabilitation - replacement of incinerator lining</t>
  </si>
  <si>
    <t>Rehabilitation of brickwork needed approximately once every 5 years</t>
  </si>
  <si>
    <t>Cost per training</t>
  </si>
  <si>
    <t>Annual waste handling training for clinical staff</t>
  </si>
  <si>
    <t>Incinerator operation training</t>
  </si>
  <si>
    <t>Costs includes facilitator fees, participant per diems, refreshments, and stationary. Travel and venue costs may be relevant in some cases.</t>
  </si>
  <si>
    <t>Driver</t>
  </si>
  <si>
    <t>Driver hired part time exclusively for waste management</t>
  </si>
  <si>
    <t>Total personnel costs</t>
  </si>
  <si>
    <t>Amount apportionted to EHS</t>
  </si>
  <si>
    <t>Materials costs (parts, tools, etc.)</t>
  </si>
  <si>
    <t>Safety monitoring and audits</t>
  </si>
  <si>
    <t>Emissions testing for incinerators</t>
  </si>
  <si>
    <t>Waste transportation vehicle insurance</t>
  </si>
  <si>
    <t>Paid biannually</t>
  </si>
  <si>
    <t>Disposal of pharmaceutical products</t>
  </si>
  <si>
    <t>Meta-data</t>
  </si>
  <si>
    <t>Currency used to report costs</t>
  </si>
  <si>
    <t>Conversion rate</t>
  </si>
  <si>
    <t>US dollars (USD, $)</t>
  </si>
  <si>
    <t>Currency in which data were originally collected, if different</t>
  </si>
  <si>
    <t>Complete this spreadsheet following the instructions provided in Modules 5-7 of the accompanying toolkit. Examples are provided below.</t>
  </si>
  <si>
    <t>Complete this spreadsheet following the instructions provided in Modules 5-7 of the accompanying toolkit. Examples are provided below. For maintenance activities needed less frequently than yearly, give a frequency that as a fraction (for activities needed once every five years, give the yearly frequency as 1/5).</t>
  </si>
  <si>
    <t>Complete this spreadsheet following the instructions provided in Modules 5-7 of the accompanying toolkit. Examples are provided below. For direct support activities needed less frequently than yearly, give a frequency that as a fraction (for activities needed once every five years, give the yearly frequency as 1/5).</t>
  </si>
  <si>
    <t>Complete this spreadsheet following the instructions provided in Modules 5-7 of the accompanying toolkit. Examples are provided below. For recurrent training needed less frequently than yearly, give a frequency as a fraction (for activities needed once every five years, give the yearly frequency as 1/5).</t>
  </si>
  <si>
    <t>Complete this spreadsheet following the instructions provided in Modules 5-7 of the accompanying toolkit. Examples are provided below. For direct support activities needed less frequently than yearly, give a frequency as a fraction (for activities needed once every five years, give the yearly frequency as 1/5).</t>
  </si>
  <si>
    <t>Costs to establish*</t>
  </si>
  <si>
    <t>Annual operations and maintenance costs*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</si>
</sst>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164" fontId="0" fillId="0" borderId="0" xfId="0" applyNumberFormat="1"/>
    <xf numFmtId="164" fontId="1" fillId="0" borderId="0" xfId="0" applyNumberFormat="1" applyFont="1"/>
    <xf numFmtId="3" fontId="0" fillId="0" borderId="0" xfId="0" applyNumberFormat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0" xfId="0" applyAlignment="1">
      <alignment horizontal="left" vertical="top"/>
    </xf>
    <xf numFmtId="164" fontId="0" fillId="0" borderId="0" xfId="0" applyNumberFormat="1" applyFill="1"/>
    <xf numFmtId="0" fontId="0" fillId="0" borderId="1" xfId="0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164" fontId="0" fillId="0" borderId="0" xfId="0" applyNumberFormat="1" applyFill="1" applyBorder="1" applyAlignment="1">
      <alignment horizontal="left" vertical="top" wrapText="1"/>
    </xf>
    <xf numFmtId="3" fontId="0" fillId="0" borderId="0" xfId="0" applyNumberFormat="1" applyAlignment="1">
      <alignment horizontal="left"/>
    </xf>
    <xf numFmtId="3" fontId="0" fillId="0" borderId="0" xfId="0" applyNumberFormat="1" applyFill="1" applyBorder="1" applyAlignment="1">
      <alignment horizontal="left" vertical="top" wrapText="1"/>
    </xf>
    <xf numFmtId="3" fontId="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applyFont="1" applyFill="1" applyBorder="1" applyAlignment="1">
      <alignment horizontal="left" vertical="top"/>
    </xf>
    <xf numFmtId="0" fontId="0" fillId="0" borderId="0" xfId="0" applyFont="1"/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horizontal="right" vertical="top"/>
    </xf>
    <xf numFmtId="0" fontId="4" fillId="0" borderId="0" xfId="0" applyFont="1" applyAlignment="1">
      <alignment vertical="top"/>
    </xf>
    <xf numFmtId="164" fontId="4" fillId="0" borderId="0" xfId="0" applyNumberFormat="1" applyFont="1" applyAlignment="1"/>
    <xf numFmtId="0" fontId="4" fillId="0" borderId="0" xfId="0" applyFont="1" applyAlignment="1"/>
    <xf numFmtId="3" fontId="4" fillId="0" borderId="0" xfId="0" applyNumberFormat="1" applyFont="1" applyAlignment="1"/>
    <xf numFmtId="164" fontId="0" fillId="0" borderId="0" xfId="0" applyNumberFormat="1" applyAlignment="1"/>
    <xf numFmtId="0" fontId="0" fillId="0" borderId="0" xfId="0" applyAlignment="1"/>
    <xf numFmtId="0" fontId="2" fillId="0" borderId="0" xfId="0" applyFon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left" wrapText="1"/>
    </xf>
    <xf numFmtId="0" fontId="0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FB1A7-A4A6-48AC-A1B2-6D06205DFBB0}">
  <dimension ref="A1:I20"/>
  <sheetViews>
    <sheetView zoomScale="80" zoomScaleNormal="80" workbookViewId="0">
      <selection activeCell="B23" sqref="A23:B23"/>
    </sheetView>
  </sheetViews>
  <sheetFormatPr defaultColWidth="8.85546875" defaultRowHeight="15" x14ac:dyDescent="0.25"/>
  <cols>
    <col min="1" max="1" width="3.42578125" customWidth="1"/>
    <col min="2" max="2" width="43.140625" customWidth="1"/>
    <col min="3" max="3" width="16" style="7" customWidth="1"/>
  </cols>
  <sheetData>
    <row r="1" spans="1:9" ht="18.75" x14ac:dyDescent="0.3">
      <c r="A1" s="48" t="s">
        <v>65</v>
      </c>
    </row>
    <row r="2" spans="1:9" x14ac:dyDescent="0.25">
      <c r="A2" s="1"/>
      <c r="B2" t="s">
        <v>66</v>
      </c>
      <c r="C2" s="7" t="s">
        <v>68</v>
      </c>
    </row>
    <row r="3" spans="1:9" s="49" customFormat="1" ht="30" x14ac:dyDescent="0.25">
      <c r="B3" s="49" t="s">
        <v>69</v>
      </c>
      <c r="C3" s="50"/>
    </row>
    <row r="4" spans="1:9" x14ac:dyDescent="0.25">
      <c r="B4" t="s">
        <v>67</v>
      </c>
    </row>
    <row r="5" spans="1:9" ht="17.25" customHeight="1" x14ac:dyDescent="0.25">
      <c r="A5" s="2"/>
      <c r="B5" s="2"/>
      <c r="C5" s="10"/>
      <c r="D5" s="2"/>
      <c r="E5" s="2"/>
    </row>
    <row r="6" spans="1:9" ht="17.25" customHeight="1" x14ac:dyDescent="0.3">
      <c r="A6" s="51" t="s">
        <v>75</v>
      </c>
      <c r="B6" s="51"/>
    </row>
    <row r="7" spans="1:9" x14ac:dyDescent="0.25">
      <c r="B7" t="s">
        <v>8</v>
      </c>
      <c r="C7" s="7">
        <f>'Cap hardware'!D13</f>
        <v>3755</v>
      </c>
    </row>
    <row r="8" spans="1:9" x14ac:dyDescent="0.25">
      <c r="B8" t="s">
        <v>9</v>
      </c>
      <c r="C8" s="7">
        <f>'Cap software'!D13</f>
        <v>1760</v>
      </c>
    </row>
    <row r="10" spans="1:9" x14ac:dyDescent="0.25">
      <c r="B10" t="s">
        <v>10</v>
      </c>
      <c r="C10" s="7">
        <f>SUM(C7:C8)</f>
        <v>5515</v>
      </c>
    </row>
    <row r="12" spans="1:9" ht="18.75" customHeight="1" x14ac:dyDescent="0.3">
      <c r="A12" s="51" t="s">
        <v>76</v>
      </c>
      <c r="B12" s="51"/>
      <c r="C12" s="51"/>
      <c r="D12" s="51"/>
      <c r="E12" s="51"/>
      <c r="F12" s="51"/>
      <c r="G12" s="51"/>
      <c r="H12" s="51"/>
      <c r="I12" s="51"/>
    </row>
    <row r="13" spans="1:9" x14ac:dyDescent="0.25">
      <c r="B13" t="s">
        <v>11</v>
      </c>
      <c r="C13" s="7">
        <f>'Cap maintenance'!E18</f>
        <v>2478.6999999999998</v>
      </c>
    </row>
    <row r="14" spans="1:9" x14ac:dyDescent="0.25">
      <c r="B14" t="s">
        <v>0</v>
      </c>
      <c r="C14" s="7">
        <f>'Recurrent training'!C10</f>
        <v>700</v>
      </c>
    </row>
    <row r="15" spans="1:9" x14ac:dyDescent="0.25">
      <c r="B15" t="s">
        <v>3</v>
      </c>
      <c r="C15" s="7">
        <f>Consumables!B11</f>
        <v>14200</v>
      </c>
    </row>
    <row r="16" spans="1:9" x14ac:dyDescent="0.25">
      <c r="B16" t="s">
        <v>4</v>
      </c>
      <c r="C16" s="7">
        <f>Personnel!E10</f>
        <v>10030</v>
      </c>
    </row>
    <row r="17" spans="2:3" x14ac:dyDescent="0.25">
      <c r="B17" t="s">
        <v>12</v>
      </c>
      <c r="C17" s="14">
        <f>'Direct support'!E17</f>
        <v>530</v>
      </c>
    </row>
    <row r="18" spans="2:3" x14ac:dyDescent="0.25">
      <c r="B18" t="s">
        <v>24</v>
      </c>
      <c r="C18" s="7">
        <f>'Contracted activities'!D8</f>
        <v>240</v>
      </c>
    </row>
    <row r="20" spans="2:3" x14ac:dyDescent="0.25">
      <c r="B20" t="s">
        <v>10</v>
      </c>
      <c r="C20" s="7">
        <f>SUM(C13:C18)</f>
        <v>28178.7</v>
      </c>
    </row>
  </sheetData>
  <mergeCells count="2">
    <mergeCell ref="A12:I12"/>
    <mergeCell ref="A6:B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79068-3B67-4289-87D1-2EFEC9F3176D}">
  <dimension ref="A1:J15"/>
  <sheetViews>
    <sheetView zoomScale="70" zoomScaleNormal="70" workbookViewId="0">
      <selection activeCell="A8" sqref="A8"/>
    </sheetView>
  </sheetViews>
  <sheetFormatPr defaultColWidth="9.140625" defaultRowHeight="15" x14ac:dyDescent="0.25"/>
  <cols>
    <col min="1" max="1" width="52.140625" style="11" customWidth="1"/>
    <col min="2" max="2" width="36" style="11" customWidth="1"/>
    <col min="3" max="3" width="22.85546875" style="20" customWidth="1"/>
    <col min="4" max="4" width="23.28515625" style="10" customWidth="1"/>
    <col min="5" max="5" width="25" style="11" customWidth="1"/>
    <col min="6" max="9" width="9.140625" style="11" hidden="1" customWidth="1"/>
    <col min="10" max="16384" width="9.140625" style="11"/>
  </cols>
  <sheetData>
    <row r="1" spans="1:10" s="15" customFormat="1" ht="27" customHeight="1" thickBot="1" x14ac:dyDescent="0.4">
      <c r="A1" s="23" t="s">
        <v>8</v>
      </c>
      <c r="B1" s="23"/>
      <c r="C1" s="24"/>
      <c r="D1" s="25"/>
    </row>
    <row r="2" spans="1:10" s="27" customFormat="1" ht="104.25" customHeight="1" x14ac:dyDescent="0.25">
      <c r="A2" s="26" t="s">
        <v>27</v>
      </c>
      <c r="B2" s="52" t="s">
        <v>70</v>
      </c>
      <c r="C2" s="52"/>
      <c r="D2" s="52"/>
      <c r="E2" s="52"/>
      <c r="F2" s="52"/>
      <c r="G2" s="52"/>
      <c r="H2" s="52"/>
      <c r="I2" s="52"/>
    </row>
    <row r="3" spans="1:10" s="18" customFormat="1" ht="16.5" customHeight="1" x14ac:dyDescent="0.25">
      <c r="A3" s="16"/>
      <c r="B3" s="16"/>
      <c r="C3" s="21"/>
      <c r="D3" s="19"/>
      <c r="E3" s="17"/>
      <c r="F3" s="17"/>
      <c r="G3" s="17"/>
      <c r="H3" s="17"/>
      <c r="I3" s="17"/>
    </row>
    <row r="4" spans="1:10" s="31" customFormat="1" ht="18.75" x14ac:dyDescent="0.3">
      <c r="A4" s="28" t="s">
        <v>14</v>
      </c>
      <c r="B4" s="28" t="s">
        <v>31</v>
      </c>
      <c r="C4" s="29" t="s">
        <v>41</v>
      </c>
      <c r="D4" s="31" t="s">
        <v>42</v>
      </c>
      <c r="E4" s="32" t="s">
        <v>2</v>
      </c>
    </row>
    <row r="5" spans="1:10" x14ac:dyDescent="0.25">
      <c r="A5" t="s">
        <v>28</v>
      </c>
      <c r="B5">
        <v>6</v>
      </c>
      <c r="C5" s="9">
        <v>108</v>
      </c>
      <c r="D5" s="10">
        <f>B5*C5</f>
        <v>648</v>
      </c>
      <c r="E5" s="7"/>
      <c r="F5"/>
      <c r="G5" t="s">
        <v>13</v>
      </c>
      <c r="H5">
        <v>1.2</v>
      </c>
      <c r="I5">
        <v>75725</v>
      </c>
    </row>
    <row r="6" spans="1:10" x14ac:dyDescent="0.25">
      <c r="A6" t="s">
        <v>29</v>
      </c>
      <c r="B6">
        <v>1</v>
      </c>
      <c r="C6" s="9">
        <v>200</v>
      </c>
      <c r="D6" s="10">
        <f t="shared" ref="D6:D8" si="0">B6*C6</f>
        <v>200</v>
      </c>
      <c r="E6" s="7"/>
      <c r="F6"/>
      <c r="G6" t="s">
        <v>13</v>
      </c>
      <c r="H6">
        <v>0.7</v>
      </c>
      <c r="I6">
        <v>2097</v>
      </c>
    </row>
    <row r="7" spans="1:10" x14ac:dyDescent="0.25">
      <c r="A7" t="s">
        <v>23</v>
      </c>
      <c r="B7">
        <v>2</v>
      </c>
      <c r="C7" s="9">
        <v>116</v>
      </c>
      <c r="D7" s="10">
        <f t="shared" si="0"/>
        <v>232</v>
      </c>
      <c r="E7" s="7"/>
      <c r="F7"/>
      <c r="G7" t="s">
        <v>13</v>
      </c>
      <c r="H7">
        <v>1.5</v>
      </c>
      <c r="I7">
        <v>4194</v>
      </c>
    </row>
    <row r="8" spans="1:10" x14ac:dyDescent="0.25">
      <c r="A8" t="s">
        <v>30</v>
      </c>
      <c r="B8">
        <v>1</v>
      </c>
      <c r="C8" s="9">
        <f>2500*1.07</f>
        <v>2675</v>
      </c>
      <c r="D8" s="10">
        <f t="shared" si="0"/>
        <v>2675</v>
      </c>
      <c r="E8" s="7" t="s">
        <v>32</v>
      </c>
      <c r="F8"/>
      <c r="G8" t="s">
        <v>13</v>
      </c>
      <c r="H8">
        <v>0.7</v>
      </c>
      <c r="I8">
        <v>2097</v>
      </c>
    </row>
    <row r="9" spans="1:10" x14ac:dyDescent="0.25">
      <c r="A9"/>
      <c r="B9"/>
      <c r="C9" s="9"/>
      <c r="D9" s="7"/>
      <c r="E9" s="10"/>
      <c r="F9"/>
      <c r="G9" t="s">
        <v>13</v>
      </c>
      <c r="H9">
        <v>12.3</v>
      </c>
      <c r="I9">
        <v>34367.5</v>
      </c>
      <c r="J9" s="7"/>
    </row>
    <row r="10" spans="1:10" x14ac:dyDescent="0.25">
      <c r="A10"/>
      <c r="B10"/>
      <c r="C10" s="9"/>
      <c r="D10" s="7"/>
      <c r="E10" s="7"/>
      <c r="F10"/>
      <c r="G10" t="s">
        <v>13</v>
      </c>
      <c r="H10">
        <v>1.2</v>
      </c>
      <c r="I10">
        <v>3436.8</v>
      </c>
    </row>
    <row r="12" spans="1:10" x14ac:dyDescent="0.25">
      <c r="A12" s="1"/>
      <c r="B12" s="1"/>
      <c r="C12" s="22"/>
    </row>
    <row r="13" spans="1:10" x14ac:dyDescent="0.25">
      <c r="C13" s="5" t="s">
        <v>10</v>
      </c>
      <c r="D13" s="10">
        <f>SUM(D5:D8)</f>
        <v>3755</v>
      </c>
    </row>
    <row r="14" spans="1:10" x14ac:dyDescent="0.25">
      <c r="A14" s="13"/>
      <c r="B14" s="13"/>
      <c r="C14" s="22"/>
    </row>
    <row r="15" spans="1:10" x14ac:dyDescent="0.25">
      <c r="A15" s="13"/>
      <c r="B15" s="13"/>
    </row>
  </sheetData>
  <autoFilter ref="A4:I4" xr:uid="{229279C1-BE60-4FD0-9232-189B779C6D16}">
    <sortState xmlns:xlrd2="http://schemas.microsoft.com/office/spreadsheetml/2017/richdata2" ref="A5:I41">
      <sortCondition ref="A4"/>
    </sortState>
  </autoFilter>
  <mergeCells count="1">
    <mergeCell ref="B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766B8-85A3-4CA8-80B3-E414D94928F4}">
  <dimension ref="A1:J15"/>
  <sheetViews>
    <sheetView zoomScale="70" zoomScaleNormal="70" workbookViewId="0">
      <selection activeCell="B2" sqref="B2:I2"/>
    </sheetView>
  </sheetViews>
  <sheetFormatPr defaultColWidth="9.140625" defaultRowHeight="15" x14ac:dyDescent="0.25"/>
  <cols>
    <col min="1" max="1" width="68" style="11" customWidth="1"/>
    <col min="2" max="2" width="36" style="11" customWidth="1"/>
    <col min="3" max="3" width="22.85546875" style="20" customWidth="1"/>
    <col min="4" max="4" width="23.28515625" style="10" customWidth="1"/>
    <col min="5" max="5" width="25" style="11" customWidth="1"/>
    <col min="6" max="9" width="9.140625" style="11" hidden="1" customWidth="1"/>
    <col min="10" max="10" width="39.7109375" style="11" customWidth="1"/>
    <col min="11" max="16384" width="9.140625" style="11"/>
  </cols>
  <sheetData>
    <row r="1" spans="1:10" s="15" customFormat="1" ht="27" customHeight="1" thickBot="1" x14ac:dyDescent="0.4">
      <c r="A1" s="23" t="s">
        <v>9</v>
      </c>
      <c r="B1" s="23"/>
      <c r="C1" s="24"/>
      <c r="D1" s="25"/>
    </row>
    <row r="2" spans="1:10" s="27" customFormat="1" ht="104.25" customHeight="1" x14ac:dyDescent="0.25">
      <c r="A2" s="26" t="s">
        <v>27</v>
      </c>
      <c r="B2" s="52" t="s">
        <v>70</v>
      </c>
      <c r="C2" s="52"/>
      <c r="D2" s="52"/>
      <c r="E2" s="52"/>
      <c r="F2" s="52"/>
      <c r="G2" s="52"/>
      <c r="H2" s="52"/>
      <c r="I2" s="52"/>
    </row>
    <row r="3" spans="1:10" s="18" customFormat="1" ht="16.5" customHeight="1" x14ac:dyDescent="0.25">
      <c r="A3" s="16"/>
      <c r="B3" s="16"/>
      <c r="C3" s="21"/>
      <c r="D3" s="19"/>
      <c r="E3" s="17"/>
      <c r="F3" s="17"/>
      <c r="G3" s="17"/>
      <c r="H3" s="17"/>
      <c r="I3" s="17"/>
    </row>
    <row r="4" spans="1:10" s="31" customFormat="1" ht="18.75" x14ac:dyDescent="0.3">
      <c r="A4" s="28" t="s">
        <v>14</v>
      </c>
      <c r="B4" s="28" t="s">
        <v>31</v>
      </c>
      <c r="C4" s="29" t="s">
        <v>41</v>
      </c>
      <c r="D4" s="30" t="s">
        <v>42</v>
      </c>
      <c r="E4" s="32" t="s">
        <v>2</v>
      </c>
    </row>
    <row r="5" spans="1:10" x14ac:dyDescent="0.25">
      <c r="A5" t="s">
        <v>34</v>
      </c>
      <c r="B5">
        <v>1</v>
      </c>
      <c r="C5" s="9">
        <v>100</v>
      </c>
      <c r="D5" s="7">
        <f>B5*C5</f>
        <v>100</v>
      </c>
      <c r="E5" s="7"/>
      <c r="F5"/>
      <c r="G5" t="s">
        <v>13</v>
      </c>
      <c r="H5">
        <v>1.2</v>
      </c>
      <c r="I5">
        <v>75725</v>
      </c>
    </row>
    <row r="6" spans="1:10" x14ac:dyDescent="0.25">
      <c r="A6" t="s">
        <v>35</v>
      </c>
      <c r="B6">
        <v>1</v>
      </c>
      <c r="C6" s="9">
        <v>1500</v>
      </c>
      <c r="D6" s="7">
        <f t="shared" ref="D6:D7" si="0">B6*C6</f>
        <v>1500</v>
      </c>
      <c r="E6" s="7"/>
      <c r="F6"/>
      <c r="G6" t="s">
        <v>13</v>
      </c>
      <c r="H6">
        <v>0.7</v>
      </c>
      <c r="I6">
        <v>2097</v>
      </c>
    </row>
    <row r="7" spans="1:10" x14ac:dyDescent="0.25">
      <c r="A7" t="s">
        <v>33</v>
      </c>
      <c r="B7">
        <v>2</v>
      </c>
      <c r="C7" s="9">
        <v>80</v>
      </c>
      <c r="D7" s="7">
        <f t="shared" si="0"/>
        <v>160</v>
      </c>
      <c r="E7" s="7" t="s">
        <v>36</v>
      </c>
      <c r="F7"/>
      <c r="G7" t="s">
        <v>13</v>
      </c>
      <c r="H7">
        <v>1.5</v>
      </c>
      <c r="I7">
        <v>4194</v>
      </c>
    </row>
    <row r="8" spans="1:10" x14ac:dyDescent="0.25">
      <c r="B8"/>
      <c r="C8" s="9"/>
      <c r="D8" s="7"/>
      <c r="E8" s="10"/>
      <c r="F8"/>
      <c r="G8" t="s">
        <v>13</v>
      </c>
      <c r="H8">
        <v>0.7</v>
      </c>
      <c r="I8">
        <v>2097</v>
      </c>
      <c r="J8" s="7"/>
    </row>
    <row r="9" spans="1:10" x14ac:dyDescent="0.25">
      <c r="A9"/>
      <c r="B9"/>
      <c r="C9" s="9"/>
      <c r="D9" s="7"/>
      <c r="E9" s="10"/>
      <c r="F9"/>
      <c r="G9" t="s">
        <v>13</v>
      </c>
      <c r="H9">
        <v>12.3</v>
      </c>
      <c r="I9">
        <v>34367.5</v>
      </c>
      <c r="J9" s="7"/>
    </row>
    <row r="10" spans="1:10" x14ac:dyDescent="0.25">
      <c r="A10"/>
      <c r="B10"/>
      <c r="C10" s="9"/>
      <c r="D10" s="7"/>
      <c r="E10" s="7"/>
      <c r="F10"/>
      <c r="G10" t="s">
        <v>13</v>
      </c>
      <c r="H10">
        <v>1.2</v>
      </c>
      <c r="I10">
        <v>3436.8</v>
      </c>
    </row>
    <row r="12" spans="1:10" x14ac:dyDescent="0.25">
      <c r="A12" s="1"/>
      <c r="B12" s="1"/>
      <c r="C12" s="22"/>
    </row>
    <row r="13" spans="1:10" x14ac:dyDescent="0.25">
      <c r="C13" s="5" t="s">
        <v>10</v>
      </c>
      <c r="D13" s="10">
        <f>SUM(D5:D9)</f>
        <v>1760</v>
      </c>
    </row>
    <row r="14" spans="1:10" x14ac:dyDescent="0.25">
      <c r="A14" s="13"/>
      <c r="B14" s="13"/>
      <c r="C14" s="22"/>
    </row>
    <row r="15" spans="1:10" x14ac:dyDescent="0.25">
      <c r="A15" s="13"/>
      <c r="B15" s="13"/>
    </row>
  </sheetData>
  <autoFilter ref="A4:I4" xr:uid="{229279C1-BE60-4FD0-9232-189B779C6D16}">
    <sortState xmlns:xlrd2="http://schemas.microsoft.com/office/spreadsheetml/2017/richdata2" ref="A5:I41">
      <sortCondition ref="A4"/>
    </sortState>
  </autoFilter>
  <mergeCells count="1">
    <mergeCell ref="B2:I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60331-B1B1-4BC6-848A-48C81DBF8EB6}">
  <dimension ref="A1:Q18"/>
  <sheetViews>
    <sheetView zoomScale="70" zoomScaleNormal="70" workbookViewId="0">
      <selection activeCell="A8" sqref="A8"/>
    </sheetView>
  </sheetViews>
  <sheetFormatPr defaultColWidth="9.140625" defaultRowHeight="15" x14ac:dyDescent="0.25"/>
  <cols>
    <col min="1" max="1" width="78.42578125" style="11" customWidth="1"/>
    <col min="2" max="2" width="36" style="11" customWidth="1"/>
    <col min="3" max="3" width="34.7109375" style="10" customWidth="1"/>
    <col min="4" max="4" width="42.7109375" style="10" customWidth="1"/>
    <col min="5" max="5" width="25" style="10" customWidth="1"/>
    <col min="6" max="9" width="9.140625" style="11" hidden="1" customWidth="1"/>
    <col min="10" max="10" width="39.7109375" style="11" customWidth="1"/>
    <col min="11" max="16384" width="9.140625" style="11"/>
  </cols>
  <sheetData>
    <row r="1" spans="1:17" s="15" customFormat="1" ht="27" customHeight="1" thickBot="1" x14ac:dyDescent="0.4">
      <c r="A1" s="23" t="s">
        <v>11</v>
      </c>
      <c r="B1" s="23"/>
      <c r="C1" s="25"/>
      <c r="D1" s="25"/>
      <c r="E1" s="25"/>
    </row>
    <row r="2" spans="1:17" s="27" customFormat="1" ht="104.25" customHeight="1" x14ac:dyDescent="0.25">
      <c r="A2" s="26" t="s">
        <v>27</v>
      </c>
      <c r="B2" s="52" t="s">
        <v>71</v>
      </c>
      <c r="C2" s="52"/>
      <c r="D2" s="52"/>
      <c r="E2" s="52"/>
      <c r="F2" s="52"/>
      <c r="G2" s="52"/>
      <c r="H2" s="52"/>
      <c r="I2" s="52"/>
    </row>
    <row r="3" spans="1:17" s="18" customFormat="1" ht="16.5" customHeight="1" x14ac:dyDescent="0.25">
      <c r="A3" s="16"/>
      <c r="B3" s="16"/>
      <c r="C3" s="19"/>
      <c r="D3" s="19"/>
      <c r="E3" s="19"/>
      <c r="F3" s="17"/>
      <c r="G3" s="17"/>
      <c r="H3" s="17"/>
      <c r="I3" s="17"/>
    </row>
    <row r="4" spans="1:17" s="18" customFormat="1" ht="16.5" customHeight="1" x14ac:dyDescent="0.25">
      <c r="A4" s="16" t="s">
        <v>38</v>
      </c>
      <c r="B4" s="16"/>
      <c r="C4" s="19"/>
      <c r="D4" s="19"/>
      <c r="E4" s="19"/>
      <c r="F4" s="17"/>
      <c r="G4" s="17"/>
      <c r="H4" s="17"/>
      <c r="I4" s="17"/>
    </row>
    <row r="5" spans="1:17" s="31" customFormat="1" ht="18.75" x14ac:dyDescent="0.3">
      <c r="A5" s="28" t="s">
        <v>14</v>
      </c>
      <c r="B5" s="28" t="s">
        <v>37</v>
      </c>
      <c r="C5" s="30" t="s">
        <v>40</v>
      </c>
      <c r="D5" s="31" t="s">
        <v>59</v>
      </c>
      <c r="E5" s="30" t="s">
        <v>43</v>
      </c>
      <c r="J5" s="29" t="s">
        <v>2</v>
      </c>
      <c r="K5" s="30"/>
      <c r="Q5" s="32"/>
    </row>
    <row r="6" spans="1:17" x14ac:dyDescent="0.25">
      <c r="A6" s="33" t="s">
        <v>44</v>
      </c>
      <c r="B6">
        <v>365</v>
      </c>
      <c r="C6" s="10">
        <f>0.33*6</f>
        <v>1.98</v>
      </c>
      <c r="D6" s="11">
        <v>0</v>
      </c>
      <c r="E6" s="10">
        <f>(C6+D6)*B6</f>
        <v>722.7</v>
      </c>
      <c r="J6" s="9"/>
      <c r="K6" s="7"/>
      <c r="L6" s="10"/>
      <c r="M6"/>
      <c r="N6"/>
      <c r="O6"/>
      <c r="P6"/>
      <c r="Q6" s="7"/>
    </row>
    <row r="7" spans="1:17" x14ac:dyDescent="0.25">
      <c r="A7" s="34" t="s">
        <v>45</v>
      </c>
      <c r="B7">
        <v>52</v>
      </c>
      <c r="C7" s="10">
        <f>1*6</f>
        <v>6</v>
      </c>
      <c r="D7" s="11">
        <v>0</v>
      </c>
      <c r="E7" s="10">
        <f>(C7+D7)*B7</f>
        <v>312</v>
      </c>
      <c r="K7" s="7"/>
      <c r="L7" s="10"/>
      <c r="M7"/>
      <c r="N7"/>
      <c r="O7"/>
      <c r="P7"/>
      <c r="Q7" s="7"/>
    </row>
    <row r="8" spans="1:17" x14ac:dyDescent="0.25">
      <c r="A8" s="35" t="s">
        <v>47</v>
      </c>
      <c r="B8">
        <v>12</v>
      </c>
      <c r="C8" s="10">
        <f>6*2</f>
        <v>12</v>
      </c>
      <c r="D8" s="11">
        <v>50</v>
      </c>
      <c r="E8" s="10">
        <f>(C8+D8)*B8</f>
        <v>744</v>
      </c>
      <c r="J8" s="9" t="s">
        <v>46</v>
      </c>
      <c r="K8" s="7"/>
      <c r="L8" s="10"/>
      <c r="M8"/>
      <c r="N8"/>
      <c r="O8"/>
      <c r="P8"/>
      <c r="Q8" s="7"/>
    </row>
    <row r="9" spans="1:17" x14ac:dyDescent="0.25">
      <c r="A9" s="35"/>
      <c r="B9"/>
      <c r="D9" s="11"/>
      <c r="J9" s="9"/>
      <c r="K9" s="7"/>
      <c r="L9" s="10"/>
      <c r="M9"/>
      <c r="N9"/>
      <c r="O9"/>
      <c r="P9"/>
      <c r="Q9" s="7"/>
    </row>
    <row r="10" spans="1:17" x14ac:dyDescent="0.25">
      <c r="A10" s="34"/>
      <c r="B10"/>
      <c r="C10" s="7"/>
      <c r="D10" s="7"/>
      <c r="F10"/>
      <c r="G10" t="s">
        <v>13</v>
      </c>
      <c r="H10">
        <v>12.3</v>
      </c>
      <c r="I10">
        <v>34367.5</v>
      </c>
      <c r="J10" s="7"/>
    </row>
    <row r="11" spans="1:17" x14ac:dyDescent="0.25">
      <c r="A11" s="1" t="s">
        <v>39</v>
      </c>
      <c r="B11"/>
      <c r="C11" s="7"/>
      <c r="D11" s="7"/>
      <c r="E11" s="7"/>
      <c r="F11"/>
      <c r="G11" t="s">
        <v>13</v>
      </c>
      <c r="H11">
        <v>1.2</v>
      </c>
      <c r="I11">
        <v>3436.8</v>
      </c>
    </row>
    <row r="12" spans="1:17" ht="18.75" x14ac:dyDescent="0.3">
      <c r="A12" s="28" t="s">
        <v>14</v>
      </c>
      <c r="B12" s="28" t="s">
        <v>37</v>
      </c>
      <c r="C12" s="30" t="s">
        <v>41</v>
      </c>
      <c r="E12" s="30" t="s">
        <v>43</v>
      </c>
      <c r="F12" s="31"/>
      <c r="G12" s="31"/>
      <c r="H12" s="31"/>
      <c r="I12" s="31"/>
      <c r="J12" s="29" t="s">
        <v>2</v>
      </c>
      <c r="K12" s="30"/>
      <c r="L12" s="31"/>
      <c r="M12" s="31"/>
      <c r="N12" s="31"/>
      <c r="O12" s="31"/>
      <c r="P12" s="31"/>
      <c r="Q12" s="32"/>
    </row>
    <row r="13" spans="1:17" x14ac:dyDescent="0.25">
      <c r="A13" s="34" t="s">
        <v>48</v>
      </c>
      <c r="B13" s="34">
        <v>1</v>
      </c>
      <c r="C13" s="36">
        <v>500</v>
      </c>
      <c r="E13" s="10">
        <f>B13*C13</f>
        <v>500</v>
      </c>
    </row>
    <row r="14" spans="1:17" x14ac:dyDescent="0.25">
      <c r="A14" s="11" t="s">
        <v>49</v>
      </c>
      <c r="B14" s="11">
        <f>1/5</f>
        <v>0.2</v>
      </c>
      <c r="C14" s="10">
        <v>1000</v>
      </c>
      <c r="D14" s="5"/>
      <c r="E14" s="10">
        <f>B14*C14</f>
        <v>200</v>
      </c>
      <c r="J14" s="11" t="s">
        <v>50</v>
      </c>
    </row>
    <row r="15" spans="1:17" x14ac:dyDescent="0.25">
      <c r="A15" s="13"/>
      <c r="B15" s="13"/>
      <c r="C15" s="12"/>
    </row>
    <row r="16" spans="1:17" x14ac:dyDescent="0.25">
      <c r="A16" s="13"/>
      <c r="B16" s="13"/>
    </row>
    <row r="18" spans="4:5" x14ac:dyDescent="0.25">
      <c r="D18" s="12" t="s">
        <v>43</v>
      </c>
      <c r="E18" s="10">
        <f>SUM(E5:E17)</f>
        <v>2478.6999999999998</v>
      </c>
    </row>
  </sheetData>
  <autoFilter ref="A5:I5" xr:uid="{229279C1-BE60-4FD0-9232-189B779C6D16}">
    <sortState xmlns:xlrd2="http://schemas.microsoft.com/office/spreadsheetml/2017/richdata2" ref="A6:I42">
      <sortCondition ref="A5"/>
    </sortState>
  </autoFilter>
  <mergeCells count="1">
    <mergeCell ref="B2:I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80AFA-5087-4564-AE30-24B2FB564D7C}">
  <dimension ref="A1:Q16"/>
  <sheetViews>
    <sheetView zoomScale="70" zoomScaleNormal="70" workbookViewId="0">
      <selection activeCell="D14" sqref="D14"/>
    </sheetView>
  </sheetViews>
  <sheetFormatPr defaultColWidth="9.140625" defaultRowHeight="15" x14ac:dyDescent="0.25"/>
  <cols>
    <col min="1" max="1" width="78.42578125" style="11" customWidth="1"/>
    <col min="2" max="2" width="36" style="11" customWidth="1"/>
    <col min="3" max="3" width="34.7109375" style="10" customWidth="1"/>
    <col min="4" max="4" width="28.140625" style="10" customWidth="1"/>
    <col min="5" max="5" width="25" style="10" customWidth="1"/>
    <col min="6" max="9" width="9.140625" style="11" hidden="1" customWidth="1"/>
    <col min="10" max="10" width="39.7109375" style="11" customWidth="1"/>
    <col min="11" max="16384" width="9.140625" style="11"/>
  </cols>
  <sheetData>
    <row r="1" spans="1:17" s="15" customFormat="1" ht="27" customHeight="1" thickBot="1" x14ac:dyDescent="0.4">
      <c r="A1" s="23" t="s">
        <v>0</v>
      </c>
      <c r="B1" s="23"/>
      <c r="C1" s="25"/>
      <c r="D1" s="25"/>
      <c r="E1" s="25"/>
    </row>
    <row r="2" spans="1:17" s="27" customFormat="1" ht="104.25" customHeight="1" x14ac:dyDescent="0.25">
      <c r="A2" s="26" t="s">
        <v>27</v>
      </c>
      <c r="B2" s="52" t="s">
        <v>73</v>
      </c>
      <c r="C2" s="52"/>
      <c r="D2" s="52"/>
      <c r="E2" s="52"/>
      <c r="F2" s="52"/>
      <c r="G2" s="52"/>
      <c r="H2" s="52"/>
      <c r="I2" s="52"/>
    </row>
    <row r="3" spans="1:17" s="18" customFormat="1" ht="16.5" customHeight="1" x14ac:dyDescent="0.25">
      <c r="A3" s="16"/>
      <c r="B3" s="16"/>
      <c r="C3" s="19"/>
      <c r="D3" s="19"/>
      <c r="E3" s="19"/>
      <c r="F3" s="17"/>
      <c r="G3" s="17"/>
      <c r="H3" s="17"/>
      <c r="I3" s="17"/>
    </row>
    <row r="4" spans="1:17" s="18" customFormat="1" ht="16.5" customHeight="1" x14ac:dyDescent="0.25">
      <c r="A4" s="16" t="s">
        <v>38</v>
      </c>
      <c r="B4" s="16"/>
      <c r="C4" s="19"/>
      <c r="D4" s="19"/>
      <c r="E4" s="19"/>
      <c r="F4" s="17"/>
      <c r="G4" s="17"/>
      <c r="H4" s="17"/>
      <c r="I4" s="17"/>
    </row>
    <row r="5" spans="1:17" s="31" customFormat="1" ht="18.75" x14ac:dyDescent="0.3">
      <c r="A5" s="28" t="s">
        <v>14</v>
      </c>
      <c r="B5" s="28" t="s">
        <v>37</v>
      </c>
      <c r="C5" s="30" t="s">
        <v>51</v>
      </c>
      <c r="D5" s="31" t="s">
        <v>2</v>
      </c>
      <c r="E5" s="30"/>
      <c r="J5" s="29"/>
      <c r="K5" s="30"/>
      <c r="Q5" s="32"/>
    </row>
    <row r="6" spans="1:17" x14ac:dyDescent="0.25">
      <c r="A6" s="11" t="s">
        <v>53</v>
      </c>
      <c r="B6">
        <v>2</v>
      </c>
      <c r="C6" s="10">
        <v>400</v>
      </c>
      <c r="D6" s="11" t="s">
        <v>54</v>
      </c>
      <c r="J6" s="9"/>
      <c r="K6" s="7"/>
      <c r="L6" s="10"/>
      <c r="M6"/>
      <c r="N6"/>
      <c r="O6"/>
      <c r="P6"/>
      <c r="Q6" s="7"/>
    </row>
    <row r="7" spans="1:17" x14ac:dyDescent="0.25">
      <c r="A7" s="33" t="s">
        <v>52</v>
      </c>
      <c r="B7">
        <v>1</v>
      </c>
      <c r="C7" s="10">
        <v>300</v>
      </c>
      <c r="D7" s="11" t="s">
        <v>54</v>
      </c>
      <c r="K7" s="7"/>
      <c r="L7" s="10"/>
      <c r="M7"/>
      <c r="N7"/>
      <c r="O7"/>
      <c r="P7"/>
      <c r="Q7" s="7"/>
    </row>
    <row r="8" spans="1:17" x14ac:dyDescent="0.25">
      <c r="A8" s="35"/>
      <c r="B8"/>
      <c r="D8" s="11"/>
      <c r="J8" s="9"/>
      <c r="K8" s="7"/>
      <c r="L8" s="10"/>
      <c r="M8"/>
      <c r="N8"/>
      <c r="O8"/>
      <c r="P8"/>
      <c r="Q8" s="7"/>
    </row>
    <row r="9" spans="1:17" x14ac:dyDescent="0.25">
      <c r="A9" s="35"/>
      <c r="B9"/>
      <c r="D9" s="11"/>
      <c r="J9" s="9"/>
      <c r="K9" s="7"/>
      <c r="L9" s="10"/>
      <c r="M9"/>
      <c r="N9"/>
      <c r="O9"/>
      <c r="P9"/>
      <c r="Q9" s="7"/>
    </row>
    <row r="10" spans="1:17" x14ac:dyDescent="0.25">
      <c r="A10" s="34"/>
      <c r="B10" s="12" t="s">
        <v>43</v>
      </c>
      <c r="C10" s="10">
        <f>SUM(C6:C9)</f>
        <v>700</v>
      </c>
      <c r="D10" s="7"/>
      <c r="F10"/>
      <c r="G10" t="s">
        <v>13</v>
      </c>
      <c r="H10">
        <v>12.3</v>
      </c>
      <c r="I10">
        <v>34367.5</v>
      </c>
      <c r="J10" s="7"/>
    </row>
    <row r="11" spans="1:17" x14ac:dyDescent="0.25">
      <c r="A11" s="1"/>
      <c r="B11"/>
      <c r="C11" s="7"/>
      <c r="D11" s="7"/>
      <c r="E11" s="7"/>
      <c r="F11"/>
      <c r="G11"/>
      <c r="H11"/>
      <c r="I11"/>
    </row>
    <row r="12" spans="1:17" ht="18.75" x14ac:dyDescent="0.3">
      <c r="A12" s="28"/>
      <c r="B12" s="28"/>
      <c r="C12" s="30"/>
      <c r="E12" s="30"/>
      <c r="F12" s="31"/>
      <c r="G12" s="31"/>
      <c r="H12" s="31"/>
      <c r="I12" s="31"/>
      <c r="J12" s="29"/>
      <c r="K12" s="30"/>
      <c r="L12" s="31"/>
      <c r="M12" s="31"/>
      <c r="N12" s="31"/>
      <c r="O12" s="31"/>
      <c r="P12" s="31"/>
      <c r="Q12" s="32"/>
    </row>
    <row r="13" spans="1:17" x14ac:dyDescent="0.25">
      <c r="A13" s="34"/>
      <c r="B13" s="34"/>
      <c r="C13" s="36"/>
    </row>
    <row r="14" spans="1:17" x14ac:dyDescent="0.25">
      <c r="D14" s="5"/>
    </row>
    <row r="15" spans="1:17" x14ac:dyDescent="0.25">
      <c r="A15" s="13"/>
      <c r="B15" s="13"/>
      <c r="C15" s="12"/>
    </row>
    <row r="16" spans="1:17" x14ac:dyDescent="0.25">
      <c r="A16" s="13"/>
      <c r="B16" s="13"/>
    </row>
  </sheetData>
  <autoFilter ref="A5:I5" xr:uid="{229279C1-BE60-4FD0-9232-189B779C6D16}">
    <sortState xmlns:xlrd2="http://schemas.microsoft.com/office/spreadsheetml/2017/richdata2" ref="A6:I42">
      <sortCondition ref="A5"/>
    </sortState>
  </autoFilter>
  <mergeCells count="1">
    <mergeCell ref="B2:I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753A7-7D64-494C-9C64-A3E6A059065B}">
  <dimension ref="A1:I12"/>
  <sheetViews>
    <sheetView zoomScale="70" zoomScaleNormal="70" workbookViewId="0">
      <selection activeCell="B2" sqref="B2:I2"/>
    </sheetView>
  </sheetViews>
  <sheetFormatPr defaultColWidth="8.85546875" defaultRowHeight="15" x14ac:dyDescent="0.25"/>
  <cols>
    <col min="1" max="1" width="78" customWidth="1"/>
    <col min="2" max="2" width="45.85546875" customWidth="1"/>
    <col min="3" max="3" width="16.140625" customWidth="1"/>
  </cols>
  <sheetData>
    <row r="1" spans="1:9" s="15" customFormat="1" ht="27" customHeight="1" thickBot="1" x14ac:dyDescent="0.4">
      <c r="A1" s="23" t="s">
        <v>3</v>
      </c>
      <c r="B1" s="23"/>
      <c r="C1" s="25"/>
      <c r="D1" s="25"/>
      <c r="E1" s="25"/>
    </row>
    <row r="2" spans="1:9" s="27" customFormat="1" ht="104.25" customHeight="1" x14ac:dyDescent="0.25">
      <c r="A2" s="26" t="s">
        <v>27</v>
      </c>
      <c r="B2" s="52" t="s">
        <v>70</v>
      </c>
      <c r="C2" s="52"/>
      <c r="D2" s="52"/>
      <c r="E2" s="52"/>
      <c r="F2" s="52"/>
      <c r="G2" s="52"/>
      <c r="H2" s="52"/>
      <c r="I2" s="52"/>
    </row>
    <row r="3" spans="1:9" ht="24.75" customHeight="1" x14ac:dyDescent="0.25">
      <c r="A3" s="3"/>
      <c r="B3" s="4"/>
      <c r="C3" s="4"/>
      <c r="D3" s="4"/>
      <c r="E3" s="4"/>
      <c r="F3" s="4"/>
      <c r="G3" s="4"/>
      <c r="H3" s="4"/>
    </row>
    <row r="4" spans="1:9" x14ac:dyDescent="0.25">
      <c r="A4" s="5" t="s">
        <v>15</v>
      </c>
      <c r="B4" s="1" t="s">
        <v>1</v>
      </c>
    </row>
    <row r="5" spans="1:9" x14ac:dyDescent="0.25">
      <c r="A5" s="3" t="s">
        <v>20</v>
      </c>
      <c r="B5" s="7">
        <v>3000</v>
      </c>
      <c r="C5" s="7"/>
    </row>
    <row r="6" spans="1:9" x14ac:dyDescent="0.25">
      <c r="A6" s="6" t="s">
        <v>26</v>
      </c>
      <c r="B6" s="7">
        <v>5400</v>
      </c>
      <c r="C6" s="7"/>
    </row>
    <row r="7" spans="1:9" x14ac:dyDescent="0.25">
      <c r="A7" s="6" t="s">
        <v>22</v>
      </c>
      <c r="B7" s="7">
        <v>3100</v>
      </c>
      <c r="C7" s="7"/>
    </row>
    <row r="8" spans="1:9" x14ac:dyDescent="0.25">
      <c r="A8" s="6" t="s">
        <v>21</v>
      </c>
      <c r="B8" s="7">
        <v>200</v>
      </c>
      <c r="C8" s="7"/>
    </row>
    <row r="9" spans="1:9" x14ac:dyDescent="0.25">
      <c r="A9" s="6" t="s">
        <v>25</v>
      </c>
      <c r="B9" s="7">
        <v>2500</v>
      </c>
      <c r="C9" s="7"/>
    </row>
    <row r="10" spans="1:9" x14ac:dyDescent="0.25">
      <c r="B10" s="7"/>
      <c r="C10" s="7"/>
    </row>
    <row r="11" spans="1:9" x14ac:dyDescent="0.25">
      <c r="A11" s="1" t="s">
        <v>10</v>
      </c>
      <c r="B11" s="8">
        <f>SUM(B5:B9)</f>
        <v>14200</v>
      </c>
      <c r="C11" s="7"/>
    </row>
    <row r="12" spans="1:9" x14ac:dyDescent="0.25">
      <c r="C12" s="7"/>
    </row>
  </sheetData>
  <mergeCells count="1">
    <mergeCell ref="B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EC2A4-8E78-4978-A9C4-C6A7984F2472}">
  <dimension ref="A1:I14"/>
  <sheetViews>
    <sheetView zoomScale="70" zoomScaleNormal="70" workbookViewId="0">
      <selection activeCell="C5" sqref="C5"/>
    </sheetView>
  </sheetViews>
  <sheetFormatPr defaultColWidth="8.85546875" defaultRowHeight="15" x14ac:dyDescent="0.25"/>
  <cols>
    <col min="1" max="1" width="49.140625" customWidth="1"/>
    <col min="2" max="2" width="25.42578125" customWidth="1"/>
    <col min="3" max="3" width="29.140625" customWidth="1"/>
    <col min="4" max="4" width="40.42578125" customWidth="1"/>
    <col min="5" max="5" width="34.28515625" customWidth="1"/>
  </cols>
  <sheetData>
    <row r="1" spans="1:9" s="15" customFormat="1" ht="27" customHeight="1" thickBot="1" x14ac:dyDescent="0.4">
      <c r="A1" s="23" t="s">
        <v>4</v>
      </c>
      <c r="B1" s="25"/>
      <c r="C1" s="25"/>
      <c r="D1" s="25"/>
    </row>
    <row r="2" spans="1:9" s="27" customFormat="1" ht="104.25" customHeight="1" x14ac:dyDescent="0.25">
      <c r="A2" s="26" t="s">
        <v>27</v>
      </c>
      <c r="B2" s="52" t="s">
        <v>70</v>
      </c>
      <c r="C2" s="52"/>
      <c r="D2" s="52"/>
      <c r="E2" s="52"/>
      <c r="F2" s="52"/>
      <c r="G2" s="52"/>
      <c r="H2" s="52"/>
      <c r="I2" s="52"/>
    </row>
    <row r="3" spans="1:9" ht="21" customHeight="1" x14ac:dyDescent="0.25">
      <c r="A3" s="3"/>
      <c r="B3" s="4"/>
      <c r="C3" s="4"/>
      <c r="D3" s="4"/>
      <c r="E3" s="4"/>
      <c r="F3" s="4"/>
      <c r="G3" s="4"/>
    </row>
    <row r="4" spans="1:9" x14ac:dyDescent="0.25">
      <c r="A4" s="5" t="s">
        <v>7</v>
      </c>
      <c r="B4" s="1" t="s">
        <v>5</v>
      </c>
      <c r="C4" s="1" t="s">
        <v>6</v>
      </c>
      <c r="D4" s="1" t="s">
        <v>19</v>
      </c>
      <c r="E4" s="1" t="s">
        <v>58</v>
      </c>
      <c r="F4" s="1" t="s">
        <v>2</v>
      </c>
    </row>
    <row r="5" spans="1:9" x14ac:dyDescent="0.25">
      <c r="A5" s="13" t="s">
        <v>16</v>
      </c>
      <c r="B5" s="9">
        <v>15</v>
      </c>
      <c r="C5">
        <v>0.02</v>
      </c>
      <c r="D5" s="7">
        <v>8500</v>
      </c>
      <c r="E5" s="7">
        <f>B5*C5*D5</f>
        <v>2550</v>
      </c>
    </row>
    <row r="6" spans="1:9" x14ac:dyDescent="0.25">
      <c r="A6" s="13" t="s">
        <v>17</v>
      </c>
      <c r="B6" s="9">
        <v>2</v>
      </c>
      <c r="C6">
        <v>0.02</v>
      </c>
      <c r="D6" s="7">
        <v>8000</v>
      </c>
      <c r="E6" s="7">
        <f t="shared" ref="E6:E8" si="0">B6*C6*D6</f>
        <v>320</v>
      </c>
    </row>
    <row r="7" spans="1:9" x14ac:dyDescent="0.25">
      <c r="A7" s="13" t="s">
        <v>18</v>
      </c>
      <c r="B7" s="9">
        <v>8</v>
      </c>
      <c r="C7">
        <v>0.15</v>
      </c>
      <c r="D7" s="7">
        <v>4300</v>
      </c>
      <c r="E7" s="7">
        <f t="shared" si="0"/>
        <v>5160</v>
      </c>
    </row>
    <row r="8" spans="1:9" x14ac:dyDescent="0.25">
      <c r="A8" s="13" t="s">
        <v>55</v>
      </c>
      <c r="B8" s="9">
        <v>1</v>
      </c>
      <c r="C8">
        <v>1</v>
      </c>
      <c r="D8" s="7">
        <v>2000</v>
      </c>
      <c r="E8" s="7">
        <f t="shared" si="0"/>
        <v>2000</v>
      </c>
      <c r="F8" t="s">
        <v>56</v>
      </c>
    </row>
    <row r="10" spans="1:9" x14ac:dyDescent="0.25">
      <c r="A10" s="5"/>
      <c r="B10" s="1"/>
      <c r="C10" s="1"/>
      <c r="D10" s="1" t="s">
        <v>57</v>
      </c>
      <c r="E10" s="8">
        <f>SUM(E5:E8)</f>
        <v>10030</v>
      </c>
    </row>
    <row r="11" spans="1:9" x14ac:dyDescent="0.25">
      <c r="A11" s="9"/>
      <c r="B11" s="7"/>
      <c r="C11" s="9"/>
      <c r="D11" s="7"/>
      <c r="E11" s="7"/>
    </row>
    <row r="14" spans="1:9" x14ac:dyDescent="0.25">
      <c r="A14" s="1"/>
      <c r="B14" s="8"/>
    </row>
  </sheetData>
  <mergeCells count="1">
    <mergeCell ref="B2:I2"/>
  </mergeCells>
  <pageMargins left="0.7" right="0.7" top="0.75" bottom="0.75" header="0.3" footer="0.3"/>
  <pageSetup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D9700-1991-49BA-8C4D-F20DF97A55A7}">
  <dimension ref="A1:Q17"/>
  <sheetViews>
    <sheetView tabSelected="1" zoomScale="70" zoomScaleNormal="70" workbookViewId="0">
      <selection activeCell="C15" sqref="C15"/>
    </sheetView>
  </sheetViews>
  <sheetFormatPr defaultColWidth="9.140625" defaultRowHeight="15" x14ac:dyDescent="0.25"/>
  <cols>
    <col min="1" max="1" width="78.42578125" style="11" customWidth="1"/>
    <col min="2" max="2" width="36" style="39" customWidth="1"/>
    <col min="3" max="3" width="34.7109375" style="10" customWidth="1"/>
    <col min="4" max="4" width="42.7109375" style="10" customWidth="1"/>
    <col min="5" max="5" width="25" style="10" customWidth="1"/>
    <col min="6" max="9" width="9.140625" style="11" hidden="1" customWidth="1"/>
    <col min="10" max="10" width="39.7109375" style="11" customWidth="1"/>
    <col min="11" max="16384" width="9.140625" style="11"/>
  </cols>
  <sheetData>
    <row r="1" spans="1:17" s="15" customFormat="1" ht="27" customHeight="1" thickBot="1" x14ac:dyDescent="0.4">
      <c r="A1" s="23" t="s">
        <v>12</v>
      </c>
      <c r="B1" s="37"/>
      <c r="C1" s="25"/>
      <c r="D1" s="25"/>
      <c r="E1" s="25"/>
    </row>
    <row r="2" spans="1:17" s="27" customFormat="1" ht="104.25" customHeight="1" x14ac:dyDescent="0.25">
      <c r="A2" s="26" t="s">
        <v>27</v>
      </c>
      <c r="B2" s="52" t="s">
        <v>74</v>
      </c>
      <c r="C2" s="52"/>
      <c r="D2" s="52"/>
      <c r="E2" s="52"/>
      <c r="F2" s="52"/>
      <c r="G2" s="52"/>
      <c r="H2" s="52"/>
      <c r="I2" s="52"/>
    </row>
    <row r="3" spans="1:17" s="18" customFormat="1" ht="16.5" customHeight="1" x14ac:dyDescent="0.25">
      <c r="A3" s="16"/>
      <c r="B3" s="38"/>
      <c r="C3" s="19"/>
      <c r="D3" s="19"/>
      <c r="E3" s="19"/>
      <c r="F3" s="17"/>
      <c r="G3" s="17"/>
      <c r="H3" s="17"/>
      <c r="I3" s="17"/>
    </row>
    <row r="4" spans="1:17" s="18" customFormat="1" ht="16.5" customHeight="1" x14ac:dyDescent="0.25">
      <c r="A4" s="16" t="s">
        <v>38</v>
      </c>
      <c r="B4" s="38"/>
      <c r="C4" s="19"/>
      <c r="D4" s="19"/>
      <c r="E4" s="19"/>
      <c r="F4" s="17"/>
      <c r="G4" s="17"/>
      <c r="H4" s="17"/>
      <c r="I4" s="17"/>
    </row>
    <row r="5" spans="1:17" s="44" customFormat="1" ht="18.75" x14ac:dyDescent="0.3">
      <c r="A5" s="42" t="s">
        <v>14</v>
      </c>
      <c r="B5" s="42" t="s">
        <v>37</v>
      </c>
      <c r="C5" s="43" t="s">
        <v>40</v>
      </c>
      <c r="D5" s="44" t="s">
        <v>59</v>
      </c>
      <c r="E5" s="43" t="s">
        <v>43</v>
      </c>
      <c r="J5" s="45" t="s">
        <v>2</v>
      </c>
      <c r="K5" s="43"/>
    </row>
    <row r="6" spans="1:17" x14ac:dyDescent="0.25">
      <c r="A6" s="33" t="s">
        <v>60</v>
      </c>
      <c r="B6" s="39">
        <v>2</v>
      </c>
      <c r="C6" s="10">
        <f>1*15</f>
        <v>15</v>
      </c>
      <c r="D6" s="11">
        <v>0</v>
      </c>
      <c r="E6" s="10">
        <f>(C6+D6)*B6</f>
        <v>30</v>
      </c>
      <c r="J6" s="9"/>
      <c r="K6" s="7"/>
      <c r="L6" s="10"/>
      <c r="M6"/>
      <c r="N6"/>
      <c r="O6"/>
      <c r="P6"/>
      <c r="Q6" s="7"/>
    </row>
    <row r="7" spans="1:17" x14ac:dyDescent="0.25">
      <c r="A7" s="34"/>
      <c r="D7" s="11"/>
      <c r="K7" s="7"/>
      <c r="L7" s="10"/>
      <c r="M7"/>
      <c r="N7"/>
      <c r="O7"/>
      <c r="P7"/>
      <c r="Q7" s="7"/>
    </row>
    <row r="8" spans="1:17" x14ac:dyDescent="0.25">
      <c r="A8" s="35"/>
      <c r="D8" s="11"/>
      <c r="J8" s="9"/>
      <c r="K8" s="7"/>
      <c r="L8" s="10"/>
      <c r="M8"/>
      <c r="N8"/>
      <c r="O8"/>
      <c r="P8"/>
      <c r="Q8" s="7"/>
    </row>
    <row r="9" spans="1:17" x14ac:dyDescent="0.25">
      <c r="A9" s="34"/>
      <c r="C9" s="7"/>
      <c r="D9" s="7"/>
      <c r="F9"/>
      <c r="G9" t="s">
        <v>13</v>
      </c>
      <c r="H9">
        <v>12.3</v>
      </c>
      <c r="I9">
        <v>34367.5</v>
      </c>
      <c r="J9" s="7"/>
    </row>
    <row r="10" spans="1:17" x14ac:dyDescent="0.25">
      <c r="A10" s="1" t="s">
        <v>39</v>
      </c>
      <c r="C10" s="7"/>
      <c r="D10" s="7"/>
      <c r="E10" s="7"/>
      <c r="F10"/>
      <c r="G10" t="s">
        <v>13</v>
      </c>
      <c r="H10">
        <v>1.2</v>
      </c>
      <c r="I10">
        <v>3436.8</v>
      </c>
    </row>
    <row r="11" spans="1:17" s="47" customFormat="1" ht="18.75" x14ac:dyDescent="0.3">
      <c r="A11" s="42" t="s">
        <v>14</v>
      </c>
      <c r="B11" s="42" t="s">
        <v>37</v>
      </c>
      <c r="C11" s="43" t="s">
        <v>41</v>
      </c>
      <c r="D11" s="46"/>
      <c r="E11" s="43" t="s">
        <v>43</v>
      </c>
      <c r="F11" s="44"/>
      <c r="G11" s="44"/>
      <c r="H11" s="44"/>
      <c r="I11" s="44"/>
      <c r="J11" s="45" t="s">
        <v>2</v>
      </c>
      <c r="K11" s="43"/>
      <c r="L11" s="44"/>
      <c r="M11" s="44"/>
      <c r="N11" s="44"/>
      <c r="O11" s="44"/>
      <c r="P11" s="44"/>
      <c r="Q11" s="44"/>
    </row>
    <row r="12" spans="1:17" x14ac:dyDescent="0.25">
      <c r="A12" s="34" t="s">
        <v>61</v>
      </c>
      <c r="B12" s="40">
        <v>1</v>
      </c>
      <c r="C12" s="36">
        <v>100</v>
      </c>
      <c r="E12" s="10">
        <f>B12*C12</f>
        <v>100</v>
      </c>
    </row>
    <row r="13" spans="1:17" x14ac:dyDescent="0.25">
      <c r="A13" s="11" t="s">
        <v>62</v>
      </c>
      <c r="B13" s="39">
        <v>2</v>
      </c>
      <c r="C13" s="10">
        <v>200</v>
      </c>
      <c r="D13" s="5"/>
      <c r="E13" s="10">
        <f>B13*C13</f>
        <v>400</v>
      </c>
      <c r="J13" s="11" t="s">
        <v>63</v>
      </c>
    </row>
    <row r="14" spans="1:17" x14ac:dyDescent="0.25">
      <c r="A14" s="13"/>
      <c r="B14" s="41"/>
      <c r="C14" s="12"/>
    </row>
    <row r="15" spans="1:17" x14ac:dyDescent="0.25">
      <c r="A15" s="13"/>
      <c r="B15" s="41"/>
    </row>
    <row r="17" spans="4:5" x14ac:dyDescent="0.25">
      <c r="D17" s="12" t="s">
        <v>43</v>
      </c>
      <c r="E17" s="10">
        <f>SUM(E5:E16)</f>
        <v>530</v>
      </c>
    </row>
  </sheetData>
  <autoFilter ref="A5:I5" xr:uid="{229279C1-BE60-4FD0-9232-189B779C6D16}">
    <sortState xmlns:xlrd2="http://schemas.microsoft.com/office/spreadsheetml/2017/richdata2" ref="A6:I42">
      <sortCondition ref="A5"/>
    </sortState>
  </autoFilter>
  <mergeCells count="1">
    <mergeCell ref="B2:I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37390-7B01-4123-BADC-ECCAD05F4A07}">
  <dimension ref="A1:Q10"/>
  <sheetViews>
    <sheetView zoomScale="70" zoomScaleNormal="70" workbookViewId="0">
      <selection activeCell="B3" sqref="B3"/>
    </sheetView>
  </sheetViews>
  <sheetFormatPr defaultColWidth="9.140625" defaultRowHeight="15" x14ac:dyDescent="0.25"/>
  <cols>
    <col min="1" max="1" width="78.42578125" style="11" customWidth="1"/>
    <col min="2" max="2" width="36" style="39" customWidth="1"/>
    <col min="3" max="3" width="34.7109375" style="10" customWidth="1"/>
    <col min="4" max="4" width="42.7109375" style="10" customWidth="1"/>
    <col min="5" max="5" width="25" style="10" customWidth="1"/>
    <col min="6" max="9" width="9.140625" style="11" hidden="1" customWidth="1"/>
    <col min="10" max="10" width="39.7109375" style="11" customWidth="1"/>
    <col min="11" max="16384" width="9.140625" style="11"/>
  </cols>
  <sheetData>
    <row r="1" spans="1:17" s="15" customFormat="1" ht="27" customHeight="1" thickBot="1" x14ac:dyDescent="0.4">
      <c r="A1" s="23" t="s">
        <v>12</v>
      </c>
      <c r="B1" s="37"/>
      <c r="C1" s="25"/>
      <c r="D1" s="25"/>
      <c r="E1" s="25"/>
    </row>
    <row r="2" spans="1:17" s="27" customFormat="1" ht="104.25" customHeight="1" x14ac:dyDescent="0.25">
      <c r="A2" s="26" t="s">
        <v>27</v>
      </c>
      <c r="B2" s="52" t="s">
        <v>72</v>
      </c>
      <c r="C2" s="52"/>
      <c r="D2" s="52"/>
      <c r="E2" s="52"/>
      <c r="F2" s="52"/>
      <c r="G2" s="52"/>
      <c r="H2" s="52"/>
      <c r="I2" s="52"/>
    </row>
    <row r="3" spans="1:17" s="18" customFormat="1" ht="16.5" customHeight="1" x14ac:dyDescent="0.25">
      <c r="A3" s="16"/>
      <c r="B3" s="38"/>
      <c r="C3" s="19"/>
      <c r="D3" s="19"/>
      <c r="E3" s="19"/>
      <c r="F3" s="17"/>
      <c r="G3" s="17"/>
      <c r="H3" s="17"/>
      <c r="I3" s="17"/>
    </row>
    <row r="4" spans="1:17" s="47" customFormat="1" ht="18.75" x14ac:dyDescent="0.3">
      <c r="A4" s="42" t="s">
        <v>14</v>
      </c>
      <c r="B4" s="42" t="s">
        <v>37</v>
      </c>
      <c r="C4" s="43" t="s">
        <v>41</v>
      </c>
      <c r="D4" s="43" t="s">
        <v>43</v>
      </c>
      <c r="E4" s="44"/>
      <c r="F4" s="44"/>
      <c r="G4" s="44"/>
      <c r="H4" s="44"/>
      <c r="I4" s="45" t="s">
        <v>2</v>
      </c>
      <c r="K4" s="43"/>
      <c r="L4" s="44"/>
      <c r="M4" s="44"/>
      <c r="N4" s="44"/>
      <c r="O4" s="44"/>
      <c r="P4" s="44"/>
      <c r="Q4" s="44"/>
    </row>
    <row r="5" spans="1:17" x14ac:dyDescent="0.25">
      <c r="A5" s="34" t="s">
        <v>64</v>
      </c>
      <c r="B5" s="40">
        <v>2</v>
      </c>
      <c r="C5" s="36">
        <v>120</v>
      </c>
      <c r="D5" s="10">
        <f>B5*C5</f>
        <v>240</v>
      </c>
      <c r="E5" s="11"/>
    </row>
    <row r="6" spans="1:17" x14ac:dyDescent="0.25">
      <c r="E6" s="11"/>
      <c r="I6" s="11" t="s">
        <v>63</v>
      </c>
    </row>
    <row r="7" spans="1:17" x14ac:dyDescent="0.25">
      <c r="A7" s="13"/>
      <c r="B7" s="41"/>
      <c r="C7" s="12"/>
    </row>
    <row r="8" spans="1:17" x14ac:dyDescent="0.25">
      <c r="A8" s="13"/>
      <c r="B8" s="41"/>
      <c r="C8" s="12" t="s">
        <v>43</v>
      </c>
      <c r="D8" s="10">
        <f>SUM(D5:D7)</f>
        <v>240</v>
      </c>
    </row>
    <row r="10" spans="1:17" x14ac:dyDescent="0.25">
      <c r="C10" s="11"/>
      <c r="D10" s="11"/>
      <c r="E10" s="11"/>
    </row>
  </sheetData>
  <mergeCells count="1">
    <mergeCell ref="B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Cap hardware</vt:lpstr>
      <vt:lpstr>Cap software</vt:lpstr>
      <vt:lpstr>Cap maintenance</vt:lpstr>
      <vt:lpstr>Recurrent training</vt:lpstr>
      <vt:lpstr>Consumables</vt:lpstr>
      <vt:lpstr>Personnel</vt:lpstr>
      <vt:lpstr>Direct support</vt:lpstr>
      <vt:lpstr>Contracted activities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Darcy Anderson</dc:creator>
  <cp:lastModifiedBy>Darcy Anderson</cp:lastModifiedBy>
  <dcterms:created xsi:type="dcterms:W3CDTF">2020-03-27T19:31:10Z</dcterms:created>
  <dcterms:modified xsi:type="dcterms:W3CDTF">2021-03-22T18:40:16Z</dcterms:modified>
</cp:coreProperties>
</file>